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<sst xmlns="http://schemas.openxmlformats.org/spreadsheetml/2006/main" count="445" uniqueCount="148">
  <si>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</si>
  <si>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</si>
  <si>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</si>
  <si>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</si>
  <si>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</si>
  <si>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</si>
  <si>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</si>
  <si>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</si>
  <si>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</si>
  <si>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</si>
  <si>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г.</t>
  </si>
  <si>
    <t>Дата заключения договора</t>
  </si>
  <si>
    <t>Улица</t>
  </si>
  <si>
    <t>Дом</t>
  </si>
  <si>
    <t>Смирновский</t>
  </si>
  <si>
    <t>137/3</t>
  </si>
  <si>
    <t>01.06.2013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</si>
  <si>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</si>
  <si>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</si>
  <si>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</si>
  <si>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</si>
  <si>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</si>
  <si>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 25 мм (ЦО п/п)</t>
  </si>
  <si>
    <t>Смирновский ,137/3</t>
  </si>
  <si>
    <t>кв.16-20</t>
  </si>
  <si>
    <t>Смена трубопровода ф 25,20мм (ЦО п/п)</t>
  </si>
  <si>
    <t>кв.28</t>
  </si>
  <si>
    <t xml:space="preserve">Ремонт мягкой кровли отдельными местами на жилом доме </t>
  </si>
  <si>
    <t>кв.36,70,71</t>
  </si>
  <si>
    <t>смена трубопровода ф 110мм (ЦК)</t>
  </si>
  <si>
    <t>кв.66</t>
  </si>
  <si>
    <t>Смена трубопровода ф25,20мм (ЦО п/п)</t>
  </si>
  <si>
    <t>Смена эл.счетчика на квартиру за декабрь 2018г.</t>
  </si>
  <si>
    <t>кв.117</t>
  </si>
  <si>
    <t>ИТОГО</t>
  </si>
  <si>
    <t>февраль 2019г.</t>
  </si>
  <si>
    <t>проверка   технического состояния вентиляционных каналов</t>
  </si>
  <si>
    <t>Смирновский, 137/3</t>
  </si>
  <si>
    <t>кв.1,5,6,7,8,13,15,17,18,19,26,27,28,29,31,34</t>
  </si>
  <si>
    <t>кв.41,43,45,46,48,52,53,59,65,66,67,68,77,78,84,86,87,88,93,95,104,108,109,83,112,113,114,115,118,127,128,130,131,138,141,144</t>
  </si>
  <si>
    <t>смена трубопровода ф20,25мм</t>
  </si>
  <si>
    <t>кв.30,34 ГВС п/п</t>
  </si>
  <si>
    <t>смена трубопровода ф 25 мм</t>
  </si>
  <si>
    <t>кв.37, подвал ЦО</t>
  </si>
  <si>
    <t>смена трубопровода ф 110мм, 50мм</t>
  </si>
  <si>
    <t>кв.6 ЦК</t>
  </si>
  <si>
    <t>смена трубопровода ф 25,20 мм (прошу добавить в лицевой счет по статье т/р за январь 2019г.)</t>
  </si>
  <si>
    <t>кв.66,70,62 (частично) ЦО П/П</t>
  </si>
  <si>
    <t xml:space="preserve">смена трубопровода ф 25,20 мм( прошу снять с лицевого счета по статье т/р за январь 2019г) </t>
  </si>
  <si>
    <t>кв.66 ЦО п/п</t>
  </si>
  <si>
    <t>смена трубопровода ф110мм, 50мм</t>
  </si>
  <si>
    <t>тех.этаж</t>
  </si>
  <si>
    <t>март 2019г.</t>
  </si>
  <si>
    <t>Ремонт электрооборудования в ЩЭ ж/д (установка автоматов )</t>
  </si>
  <si>
    <t>кв.99</t>
  </si>
  <si>
    <t xml:space="preserve">Смена фановых труб </t>
  </si>
  <si>
    <t>АПРЕЛЬ 2019 г.</t>
  </si>
  <si>
    <t>смена трубопровода ф 20,32мм  (прошу добавить в лицевой счет по статье т/р за февраль 2019г. Изменения в объемах)</t>
  </si>
  <si>
    <t>смена трубопровода ф 20,32мм  (прошу снять с лицевого счета по статье т/р за февраль 2019г. Изменения в объемах)</t>
  </si>
  <si>
    <t>смена трубопровода ф 110мм,50мм (прошу добавить в лицевой счет по статье т/р за февраль 2019г. Изменения в объемах)</t>
  </si>
  <si>
    <t>смена трубопровода ф 110мм, 50мм (прошу снять с лицевого счета по статье т/р за февраль 2019г. Изменения в объемах)</t>
  </si>
  <si>
    <t>май 2019г.</t>
  </si>
  <si>
    <t>июнь 2019г.</t>
  </si>
  <si>
    <t>Смена трубопровода ф 20,25 мм (ЦО)</t>
  </si>
  <si>
    <t>подвал ЦО</t>
  </si>
  <si>
    <t>Смирновский 137/3</t>
  </si>
  <si>
    <t>Июль 2019г.</t>
  </si>
  <si>
    <t xml:space="preserve">гидравлические испытания внутридомовой системы ЦО </t>
  </si>
  <si>
    <t>Смирновский,137/3</t>
  </si>
  <si>
    <t xml:space="preserve">9 этаж 4-й подъезд ,кирпич </t>
  </si>
  <si>
    <t xml:space="preserve">Смена трубопровода ф 50 мм </t>
  </si>
  <si>
    <t xml:space="preserve">Подвал (ремонт ЦО) подготовка к опрессовки внутренней системы ЦО  </t>
  </si>
  <si>
    <t>август 2019г.</t>
  </si>
  <si>
    <t>сентябрь 2019г.</t>
  </si>
  <si>
    <t>кв.3,7,8,11,12,16,25,26,27,28,33,36,40,43,45,46,49, 50,53,54,56,58,60,67,68</t>
  </si>
  <si>
    <t>кв.73,83,84,85,86,87,88,91,93,95,97,98,104,105,108, 109,110,112,113,115,118,120,125,126,128,129,130, 131,135</t>
  </si>
  <si>
    <t>октябрь 2019г.</t>
  </si>
  <si>
    <t>кв.2,5,38,44,62,59,71</t>
  </si>
  <si>
    <t>смена эл.счетчика в квартире ж/д</t>
  </si>
  <si>
    <t>кв.24</t>
  </si>
  <si>
    <t>ноябрь 2019г.</t>
  </si>
  <si>
    <t>кв.10,17,64</t>
  </si>
  <si>
    <t>декабрь 2019г.</t>
  </si>
  <si>
    <t>изготовление и установка опоры под ввод ХВС</t>
  </si>
  <si>
    <t>1-й подъезд</t>
  </si>
  <si>
    <t xml:space="preserve">ремонт мягкой кровли отдельными местами, герметизация мастикой на ж/д </t>
  </si>
  <si>
    <t>кв.143,144,141</t>
  </si>
  <si>
    <t>восстановление кирпичного лотка (после замены труб ввода ХВС) в подвале ж/д</t>
  </si>
  <si>
    <t>4-й подъезд, подвал</t>
  </si>
  <si>
    <t>ВСЕГО</t>
  </si>
  <si>
    <t>январь 2019г.</t>
  </si>
  <si>
    <t>смена трубопровода ф25мм</t>
  </si>
  <si>
    <t>кв.11,15 ЦО п/п</t>
  </si>
  <si>
    <t>Т/О УУТЭ</t>
  </si>
  <si>
    <t>ЦО и ГВС</t>
  </si>
  <si>
    <t>Т/О ОПУЭ</t>
  </si>
  <si>
    <t>ФЕВРАЛЬ 2019Г.</t>
  </si>
  <si>
    <t>обходы и осмотры инженерных коммуникаций</t>
  </si>
  <si>
    <t>установка узлов конденсатоотводчика ф25мм</t>
  </si>
  <si>
    <t>кв.130 ЦО</t>
  </si>
  <si>
    <t>смена трубопровода ф50мм-0,44 м/п и установка крана шарового ф 15мм-1шт</t>
  </si>
  <si>
    <t>кв.21 кухня ЦК и ГВС</t>
  </si>
  <si>
    <t>смена трубопровода ф32мм</t>
  </si>
  <si>
    <t>кв.5 ГВС п/п</t>
  </si>
  <si>
    <t>смена трубопровода ф50мм</t>
  </si>
  <si>
    <t>ЦК кв.129</t>
  </si>
  <si>
    <t xml:space="preserve">Планово-предупредительный ремонт щитов этажных </t>
  </si>
  <si>
    <t xml:space="preserve">1,2,3,4-й подъезд </t>
  </si>
  <si>
    <t>апрель 2019г.</t>
  </si>
  <si>
    <t>Ремонт дверцы ЩЭ ж/д</t>
  </si>
  <si>
    <t xml:space="preserve">1-й подъезд 5-й этаж </t>
  </si>
  <si>
    <t xml:space="preserve">Покос придомовой территории </t>
  </si>
  <si>
    <t>закрытие отопительного периода</t>
  </si>
  <si>
    <t>слив воды из системы</t>
  </si>
  <si>
    <t>благоустройство придомовой территории (окраска деревьев и бордюров известковым раствором)</t>
  </si>
  <si>
    <t xml:space="preserve">Смена коренного крана на трубопроводе ХВС </t>
  </si>
  <si>
    <t>кв.133</t>
  </si>
  <si>
    <t>установка крана коренного ф15мм</t>
  </si>
  <si>
    <t>кв.139 ГВС</t>
  </si>
  <si>
    <t xml:space="preserve">установка замка на ЩР </t>
  </si>
  <si>
    <t>кв.20</t>
  </si>
  <si>
    <t>Смена коренного крана на ГВС в ж/д</t>
  </si>
  <si>
    <t>кв.41(ГВС)</t>
  </si>
  <si>
    <t>техническое обслуживание УУТЭ</t>
  </si>
  <si>
    <t xml:space="preserve">дезинсекция подвальных помещений </t>
  </si>
  <si>
    <t>установка замка на щите этажном (ЩЭ) в жилом доме</t>
  </si>
  <si>
    <t>Август 2019г.</t>
  </si>
  <si>
    <t>проверка электросчетчиков</t>
  </si>
  <si>
    <t>кв.1-136</t>
  </si>
  <si>
    <t>благоустройство придомовой территории (окраска деревьев и бордюров известковым раствором)прошу снять с лицевого счета по статье т/о за май 2019г.</t>
  </si>
  <si>
    <t>благоустройство придомовой территории (окраска деревьев и бордюров известковым раствором) прошу добавить в лицевой счет по статье т/о за май 2019г.</t>
  </si>
  <si>
    <t xml:space="preserve">ремонт электроосвещения (замена автоматических выключателей) </t>
  </si>
  <si>
    <t>кв.51</t>
  </si>
  <si>
    <t>спил сухих веток на территории двора ж/д</t>
  </si>
  <si>
    <t>смена крана шарового ф15 мм</t>
  </si>
  <si>
    <t>обходы и осмотры подвала и инженерных коммуникаций</t>
  </si>
  <si>
    <t>кв.3,33,34,13,97 устранение непрогрева системы ЦО</t>
  </si>
  <si>
    <t>смена крана шарового ф15 мм (прошу добавить по статье т/о за октябрь 2019г)</t>
  </si>
  <si>
    <t>смена крана шарового ф15 мм (прошу снять со статьи т/о за октябрь 2019г)</t>
  </si>
  <si>
    <t>ЦО</t>
  </si>
  <si>
    <t>декабрь 2018г.</t>
  </si>
  <si>
    <t>подготовка к запуску системы ЦО в ж/д</t>
  </si>
  <si>
    <t>ремонт электроосвещения (смена ламп светодиодных)</t>
  </si>
  <si>
    <t>3-й подъезд 8-й этаж</t>
  </si>
  <si>
    <t>смена трубопровода ф110мм</t>
  </si>
  <si>
    <t>подвал ЦК</t>
  </si>
  <si>
    <t>обходы и осмотры инженерных коммуникаций(устранение непрогрева) в ж/д</t>
  </si>
  <si>
    <t>кв.114,134,36,110,118,122,156, 130,138,142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</si>
</sst>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53"/>
      <name val="Arial"/>
      <family val="2"/>
    </font>
    <font>
      <b/>
      <i/>
      <sz val="10"/>
      <color indexed="53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8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21.421875" style="0" customWidth="1"/>
    <col min="6" max="6" width="17.281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2.00390625" style="0" customWidth="1"/>
    <col min="12" max="12" width="16.57421875" style="0" customWidth="1"/>
  </cols>
  <sheetData>
    <row r="1" spans="1:12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5" t="s">
        <v>1</v>
      </c>
      <c r="B3" s="56" t="s">
        <v>2</v>
      </c>
      <c r="C3" s="56"/>
      <c r="D3" s="57" t="s">
        <v>3</v>
      </c>
      <c r="E3" s="58" t="s">
        <v>4</v>
      </c>
      <c r="F3" s="58" t="s">
        <v>5</v>
      </c>
      <c r="G3" s="57" t="s">
        <v>6</v>
      </c>
      <c r="H3" s="57" t="s">
        <v>7</v>
      </c>
      <c r="I3" s="57" t="s">
        <v>8</v>
      </c>
      <c r="J3" s="58" t="s">
        <v>9</v>
      </c>
      <c r="K3" s="58" t="s">
        <v>10</v>
      </c>
      <c r="L3" s="58" t="s">
        <v>11</v>
      </c>
    </row>
    <row r="4" spans="1:12" ht="29.25" customHeight="1">
      <c r="A4" s="55"/>
      <c r="B4" s="4" t="s">
        <v>12</v>
      </c>
      <c r="C4" s="4" t="s">
        <v>13</v>
      </c>
      <c r="D4" s="57"/>
      <c r="E4" s="57"/>
      <c r="F4" s="58"/>
      <c r="G4" s="57"/>
      <c r="H4" s="57"/>
      <c r="I4" s="57"/>
      <c r="J4" s="57"/>
      <c r="K4" s="57"/>
      <c r="L4" s="58"/>
    </row>
    <row r="5" spans="1:12" ht="15.75">
      <c r="A5" s="5">
        <v>53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59" t="s">
        <v>17</v>
      </c>
      <c r="C6" s="59"/>
      <c r="D6" s="59"/>
      <c r="E6">
        <v>1017570.02</v>
      </c>
      <c r="F6">
        <v>-675532.56</v>
      </c>
      <c r="G6">
        <v>4987780.99</v>
      </c>
      <c r="H6">
        <v>5252498.5</v>
      </c>
      <c r="I6">
        <v>4883694.76</v>
      </c>
      <c r="J6">
        <v>-306728.78</v>
      </c>
      <c r="K6">
        <v>752852.47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="80" zoomScaleNormal="80" zoomScalePageLayoutView="0" workbookViewId="0" topLeftCell="A77">
      <selection activeCell="E102" sqref="E102"/>
    </sheetView>
  </sheetViews>
  <sheetFormatPr defaultColWidth="11.57421875" defaultRowHeight="12.75"/>
  <cols>
    <col min="1" max="1" width="8.7109375" style="0" customWidth="1"/>
    <col min="2" max="2" width="41.140625" style="9" customWidth="1"/>
    <col min="3" max="3" width="28.57421875" style="0" customWidth="1"/>
    <col min="4" max="4" width="53.7109375" style="0" customWidth="1"/>
    <col min="5" max="5" width="20.00390625" style="0" customWidth="1"/>
  </cols>
  <sheetData>
    <row r="1" spans="1:5" ht="18">
      <c r="A1" s="60" t="s">
        <v>18</v>
      </c>
      <c r="B1" s="60"/>
      <c r="C1" s="60"/>
      <c r="D1" s="60"/>
      <c r="E1" s="60"/>
    </row>
    <row r="2" spans="1:5" ht="15.75">
      <c r="A2" s="10" t="s">
        <v>1</v>
      </c>
      <c r="B2" s="11" t="s">
        <v>19</v>
      </c>
      <c r="C2" s="12" t="s">
        <v>2</v>
      </c>
      <c r="D2" s="12" t="s">
        <v>20</v>
      </c>
      <c r="E2" s="12" t="s">
        <v>21</v>
      </c>
    </row>
    <row r="3" spans="1:5" ht="47.25" customHeight="1">
      <c r="A3" s="13">
        <v>1</v>
      </c>
      <c r="B3" s="14" t="s">
        <v>22</v>
      </c>
      <c r="C3" s="13" t="s">
        <v>23</v>
      </c>
      <c r="D3" s="13" t="s">
        <v>24</v>
      </c>
      <c r="E3" s="13">
        <f>1787.63</f>
        <v>1787.63</v>
      </c>
    </row>
    <row r="4" spans="1:5" ht="55.5" customHeight="1">
      <c r="A4" s="13">
        <v>2</v>
      </c>
      <c r="B4" s="15" t="s">
        <v>25</v>
      </c>
      <c r="C4" s="13" t="s">
        <v>23</v>
      </c>
      <c r="D4" s="13" t="s">
        <v>26</v>
      </c>
      <c r="E4" s="16">
        <f>9806.22</f>
        <v>9806.22</v>
      </c>
    </row>
    <row r="5" spans="1:5" ht="58.5" customHeight="1">
      <c r="A5" s="17">
        <v>3</v>
      </c>
      <c r="B5" s="18" t="s">
        <v>27</v>
      </c>
      <c r="C5" s="17" t="s">
        <v>23</v>
      </c>
      <c r="D5" s="17" t="s">
        <v>28</v>
      </c>
      <c r="E5" s="19">
        <f>26404.62</f>
        <v>26404.62</v>
      </c>
    </row>
    <row r="6" spans="1:5" ht="36.75" customHeight="1">
      <c r="A6" s="17">
        <v>4</v>
      </c>
      <c r="B6" s="20" t="s">
        <v>29</v>
      </c>
      <c r="C6" s="17" t="s">
        <v>23</v>
      </c>
      <c r="D6" s="17" t="s">
        <v>30</v>
      </c>
      <c r="E6" s="19">
        <f>2111.15</f>
        <v>2111.15</v>
      </c>
    </row>
    <row r="7" spans="1:5" ht="45.75" customHeight="1">
      <c r="A7" s="17">
        <v>5</v>
      </c>
      <c r="B7" s="20" t="s">
        <v>31</v>
      </c>
      <c r="C7" s="17" t="s">
        <v>23</v>
      </c>
      <c r="D7" s="17" t="s">
        <v>30</v>
      </c>
      <c r="E7" s="19">
        <f>17385.39</f>
        <v>17385.39</v>
      </c>
    </row>
    <row r="8" spans="1:5" ht="29.25" customHeight="1">
      <c r="A8" s="17">
        <v>6</v>
      </c>
      <c r="B8" s="19" t="s">
        <v>32</v>
      </c>
      <c r="C8" s="21" t="s">
        <v>23</v>
      </c>
      <c r="D8" s="19" t="s">
        <v>33</v>
      </c>
      <c r="E8" s="19">
        <v>1739.32</v>
      </c>
    </row>
    <row r="9" spans="1:5" ht="27" customHeight="1">
      <c r="A9" s="17"/>
      <c r="B9" s="19"/>
      <c r="C9" s="21"/>
      <c r="D9" s="19"/>
      <c r="E9" s="19"/>
    </row>
    <row r="10" spans="1:5" ht="15">
      <c r="A10" s="22"/>
      <c r="B10" s="23" t="s">
        <v>34</v>
      </c>
      <c r="C10" s="22"/>
      <c r="D10" s="22"/>
      <c r="E10" s="22">
        <f>SUM(E3:E9)</f>
        <v>59234.33</v>
      </c>
    </row>
    <row r="11" spans="1:5" ht="18">
      <c r="A11" s="60" t="s">
        <v>35</v>
      </c>
      <c r="B11" s="60"/>
      <c r="C11" s="60"/>
      <c r="D11" s="60"/>
      <c r="E11" s="60"/>
    </row>
    <row r="12" spans="1:5" ht="15.75">
      <c r="A12" s="10" t="s">
        <v>1</v>
      </c>
      <c r="B12" s="11" t="s">
        <v>19</v>
      </c>
      <c r="C12" s="12" t="s">
        <v>2</v>
      </c>
      <c r="D12" s="12" t="s">
        <v>20</v>
      </c>
      <c r="E12" s="12" t="s">
        <v>21</v>
      </c>
    </row>
    <row r="13" spans="1:5" ht="42" customHeight="1">
      <c r="A13" s="13">
        <v>1</v>
      </c>
      <c r="B13" s="24" t="s">
        <v>36</v>
      </c>
      <c r="C13" s="13" t="s">
        <v>37</v>
      </c>
      <c r="D13" s="13" t="s">
        <v>38</v>
      </c>
      <c r="E13" s="13">
        <f>3234.4</f>
        <v>3234.4</v>
      </c>
    </row>
    <row r="14" spans="1:5" ht="59.25" customHeight="1">
      <c r="A14" s="13">
        <v>2</v>
      </c>
      <c r="B14" s="25" t="s">
        <v>36</v>
      </c>
      <c r="C14" s="13" t="s">
        <v>23</v>
      </c>
      <c r="D14" s="16" t="s">
        <v>39</v>
      </c>
      <c r="E14" s="16">
        <f>6947.2</f>
        <v>6947.2</v>
      </c>
    </row>
    <row r="15" spans="1:5" ht="51.75" customHeight="1">
      <c r="A15" s="13">
        <v>3</v>
      </c>
      <c r="B15" s="16" t="s">
        <v>40</v>
      </c>
      <c r="C15" s="13" t="s">
        <v>23</v>
      </c>
      <c r="D15" s="13" t="s">
        <v>41</v>
      </c>
      <c r="E15" s="13">
        <f>2775.39</f>
        <v>2775.39</v>
      </c>
    </row>
    <row r="16" spans="1:5" s="28" customFormat="1" ht="43.5" customHeight="1">
      <c r="A16" s="26">
        <v>4</v>
      </c>
      <c r="B16" s="24" t="s">
        <v>42</v>
      </c>
      <c r="C16" s="26" t="s">
        <v>23</v>
      </c>
      <c r="D16" s="27" t="s">
        <v>43</v>
      </c>
      <c r="E16" s="26">
        <f>3564.85</f>
        <v>3564.85</v>
      </c>
    </row>
    <row r="17" spans="1:5" ht="45.75" customHeight="1">
      <c r="A17" s="13">
        <v>5</v>
      </c>
      <c r="B17" s="14" t="s">
        <v>44</v>
      </c>
      <c r="C17" s="13" t="s">
        <v>23</v>
      </c>
      <c r="D17" s="29" t="s">
        <v>45</v>
      </c>
      <c r="E17" s="13">
        <f>3096.61</f>
        <v>3096.61</v>
      </c>
    </row>
    <row r="18" spans="1:5" ht="48.75" customHeight="1">
      <c r="A18" s="13">
        <v>6</v>
      </c>
      <c r="B18" s="14" t="s">
        <v>46</v>
      </c>
      <c r="C18" s="13" t="s">
        <v>23</v>
      </c>
      <c r="D18" s="29" t="s">
        <v>47</v>
      </c>
      <c r="E18" s="13">
        <f>15074.35</f>
        <v>15074.35</v>
      </c>
    </row>
    <row r="19" spans="1:5" ht="60" customHeight="1">
      <c r="A19" s="30">
        <v>7</v>
      </c>
      <c r="B19" s="31" t="s">
        <v>48</v>
      </c>
      <c r="C19" s="30" t="s">
        <v>23</v>
      </c>
      <c r="D19" s="32" t="s">
        <v>49</v>
      </c>
      <c r="E19" s="30">
        <v>-17385.39</v>
      </c>
    </row>
    <row r="20" spans="1:5" ht="69" customHeight="1">
      <c r="A20" s="13">
        <v>8</v>
      </c>
      <c r="B20" s="14" t="s">
        <v>50</v>
      </c>
      <c r="C20" s="13" t="s">
        <v>23</v>
      </c>
      <c r="D20" s="29" t="s">
        <v>51</v>
      </c>
      <c r="E20" s="13">
        <f>45793.48</f>
        <v>45793.48</v>
      </c>
    </row>
    <row r="21" spans="1:5" ht="15">
      <c r="A21" s="22"/>
      <c r="B21" s="23" t="s">
        <v>34</v>
      </c>
      <c r="C21" s="22"/>
      <c r="D21" s="22"/>
      <c r="E21" s="22">
        <f>SUM(E13:E20)</f>
        <v>63100.89000000001</v>
      </c>
    </row>
    <row r="22" spans="1:5" ht="15">
      <c r="A22" s="33"/>
      <c r="B22" s="34"/>
      <c r="C22" s="33"/>
      <c r="D22" s="33"/>
      <c r="E22" s="33"/>
    </row>
    <row r="23" spans="1:5" ht="18">
      <c r="A23" s="60" t="s">
        <v>52</v>
      </c>
      <c r="B23" s="60"/>
      <c r="C23" s="60"/>
      <c r="D23" s="60"/>
      <c r="E23" s="60"/>
    </row>
    <row r="24" spans="1:5" ht="15.75">
      <c r="A24" s="10" t="s">
        <v>1</v>
      </c>
      <c r="B24" s="11" t="s">
        <v>19</v>
      </c>
      <c r="C24" s="12" t="s">
        <v>2</v>
      </c>
      <c r="D24" s="12" t="s">
        <v>20</v>
      </c>
      <c r="E24" s="12" t="s">
        <v>21</v>
      </c>
    </row>
    <row r="25" spans="1:5" ht="28.5">
      <c r="A25" s="13">
        <v>1</v>
      </c>
      <c r="B25" s="16" t="s">
        <v>53</v>
      </c>
      <c r="C25" s="16" t="s">
        <v>37</v>
      </c>
      <c r="D25" s="16" t="s">
        <v>54</v>
      </c>
      <c r="E25" s="16">
        <f>883.61</f>
        <v>883.61</v>
      </c>
    </row>
    <row r="26" spans="1:5" ht="14.25">
      <c r="A26" s="13">
        <v>2</v>
      </c>
      <c r="B26" s="16" t="s">
        <v>55</v>
      </c>
      <c r="C26" s="16" t="s">
        <v>37</v>
      </c>
      <c r="D26" s="16" t="s">
        <v>51</v>
      </c>
      <c r="E26" s="16">
        <f>23247.4</f>
        <v>23247.4</v>
      </c>
    </row>
    <row r="27" spans="1:5" ht="14.25">
      <c r="A27" s="13">
        <v>3</v>
      </c>
      <c r="B27" s="16"/>
      <c r="C27" s="16" t="s">
        <v>37</v>
      </c>
      <c r="D27" s="16"/>
      <c r="E27" s="16"/>
    </row>
    <row r="28" spans="1:5" ht="14.25">
      <c r="A28" s="13">
        <v>4</v>
      </c>
      <c r="B28" s="35"/>
      <c r="C28" s="36"/>
      <c r="D28" s="37"/>
      <c r="E28" s="38"/>
    </row>
    <row r="29" spans="1:5" ht="14.25">
      <c r="A29" s="13">
        <v>5</v>
      </c>
      <c r="B29" s="14"/>
      <c r="C29" s="13"/>
      <c r="D29" s="29"/>
      <c r="E29" s="13"/>
    </row>
    <row r="30" spans="1:5" ht="15">
      <c r="A30" s="22"/>
      <c r="B30" s="23" t="s">
        <v>34</v>
      </c>
      <c r="C30" s="22"/>
      <c r="D30" s="22"/>
      <c r="E30" s="22">
        <f>E26+E25+E27+E28+E29</f>
        <v>24131.010000000002</v>
      </c>
    </row>
    <row r="31" spans="1:5" ht="15">
      <c r="A31" s="33"/>
      <c r="B31" s="34"/>
      <c r="C31" s="33"/>
      <c r="D31" s="33"/>
      <c r="E31" s="33"/>
    </row>
    <row r="32" spans="1:5" s="39" customFormat="1" ht="18">
      <c r="A32" s="61" t="s">
        <v>56</v>
      </c>
      <c r="B32" s="61"/>
      <c r="C32" s="61"/>
      <c r="D32" s="61"/>
      <c r="E32" s="61"/>
    </row>
    <row r="33" spans="1:5" ht="15.75">
      <c r="A33" s="10" t="s">
        <v>1</v>
      </c>
      <c r="B33" s="11" t="s">
        <v>19</v>
      </c>
      <c r="C33" s="12" t="s">
        <v>2</v>
      </c>
      <c r="D33" s="12" t="s">
        <v>20</v>
      </c>
      <c r="E33" s="12" t="s">
        <v>21</v>
      </c>
    </row>
    <row r="34" spans="1:5" ht="102" customHeight="1">
      <c r="A34" s="13">
        <v>1</v>
      </c>
      <c r="B34" s="25" t="s">
        <v>57</v>
      </c>
      <c r="C34" s="16" t="s">
        <v>37</v>
      </c>
      <c r="D34" s="13" t="s">
        <v>41</v>
      </c>
      <c r="E34" s="13">
        <v>1297.26</v>
      </c>
    </row>
    <row r="35" spans="1:5" ht="76.5" customHeight="1">
      <c r="A35" s="13">
        <v>2</v>
      </c>
      <c r="B35" s="40" t="s">
        <v>58</v>
      </c>
      <c r="C35" s="41" t="s">
        <v>23</v>
      </c>
      <c r="D35" s="41" t="s">
        <v>41</v>
      </c>
      <c r="E35" s="41">
        <v>-2775.39</v>
      </c>
    </row>
    <row r="36" spans="1:5" ht="88.5" customHeight="1">
      <c r="A36" s="13">
        <v>3</v>
      </c>
      <c r="B36" s="25" t="s">
        <v>59</v>
      </c>
      <c r="C36" s="13" t="s">
        <v>23</v>
      </c>
      <c r="D36" s="13" t="s">
        <v>51</v>
      </c>
      <c r="E36" s="13">
        <v>23247.4</v>
      </c>
    </row>
    <row r="37" spans="1:5" ht="109.5" customHeight="1">
      <c r="A37" s="13">
        <v>4</v>
      </c>
      <c r="B37" s="35" t="s">
        <v>60</v>
      </c>
      <c r="C37" s="38" t="s">
        <v>23</v>
      </c>
      <c r="D37" s="38" t="s">
        <v>51</v>
      </c>
      <c r="E37" s="38">
        <v>-45793.48</v>
      </c>
    </row>
    <row r="38" spans="1:5" ht="15">
      <c r="A38" s="22"/>
      <c r="B38" s="23" t="s">
        <v>34</v>
      </c>
      <c r="C38" s="22"/>
      <c r="D38" s="22"/>
      <c r="E38" s="22">
        <f>E34+E35+E36+E37</f>
        <v>-24024.210000000003</v>
      </c>
    </row>
    <row r="39" spans="1:5" s="39" customFormat="1" ht="18">
      <c r="A39" s="61" t="s">
        <v>61</v>
      </c>
      <c r="B39" s="61"/>
      <c r="C39" s="61"/>
      <c r="D39" s="61"/>
      <c r="E39" s="61"/>
    </row>
    <row r="40" spans="1:5" ht="15.75">
      <c r="A40" s="10" t="s">
        <v>1</v>
      </c>
      <c r="B40" s="11" t="s">
        <v>19</v>
      </c>
      <c r="C40" s="12" t="s">
        <v>2</v>
      </c>
      <c r="D40" s="12" t="s">
        <v>20</v>
      </c>
      <c r="E40" s="12" t="s">
        <v>21</v>
      </c>
    </row>
    <row r="41" spans="1:5" ht="14.25">
      <c r="A41" s="13">
        <v>1</v>
      </c>
      <c r="B41" s="25"/>
      <c r="C41" s="13" t="s">
        <v>37</v>
      </c>
      <c r="D41" s="13"/>
      <c r="E41" s="13"/>
    </row>
    <row r="42" spans="1:5" ht="14.25">
      <c r="A42" s="13">
        <v>2</v>
      </c>
      <c r="B42" s="14"/>
      <c r="C42" s="13" t="s">
        <v>37</v>
      </c>
      <c r="D42" s="13"/>
      <c r="E42" s="13"/>
    </row>
    <row r="43" spans="1:5" ht="14.25">
      <c r="A43" s="13"/>
      <c r="B43" s="25"/>
      <c r="C43" s="25" t="s">
        <v>37</v>
      </c>
      <c r="D43" s="25"/>
      <c r="E43" s="25"/>
    </row>
    <row r="44" spans="1:5" ht="12.75" customHeight="1">
      <c r="A44" s="13">
        <v>3</v>
      </c>
      <c r="B44" s="25"/>
      <c r="C44" s="25" t="s">
        <v>37</v>
      </c>
      <c r="D44" s="42"/>
      <c r="E44" s="25"/>
    </row>
    <row r="45" spans="1:5" ht="14.25" hidden="1">
      <c r="A45" s="13">
        <v>4</v>
      </c>
      <c r="B45" s="35"/>
      <c r="C45" s="38"/>
      <c r="D45" s="38"/>
      <c r="E45" s="38"/>
    </row>
    <row r="46" spans="1:5" ht="14.25" hidden="1">
      <c r="A46" s="13">
        <v>5</v>
      </c>
      <c r="B46" s="24"/>
      <c r="C46" s="26"/>
      <c r="D46" s="26"/>
      <c r="E46" s="26"/>
    </row>
    <row r="47" spans="1:5" ht="15">
      <c r="A47" s="22"/>
      <c r="B47" s="23" t="s">
        <v>34</v>
      </c>
      <c r="C47" s="22"/>
      <c r="D47" s="22"/>
      <c r="E47" s="22">
        <f>E41+E42+E44+E45+E46+E43</f>
        <v>0</v>
      </c>
    </row>
    <row r="48" spans="1:5" s="39" customFormat="1" ht="18">
      <c r="A48" s="61" t="s">
        <v>62</v>
      </c>
      <c r="B48" s="61"/>
      <c r="C48" s="61"/>
      <c r="D48" s="61"/>
      <c r="E48" s="61"/>
    </row>
    <row r="49" spans="1:5" ht="15.75">
      <c r="A49" s="10" t="s">
        <v>1</v>
      </c>
      <c r="B49" s="11" t="s">
        <v>19</v>
      </c>
      <c r="C49" s="12" t="s">
        <v>2</v>
      </c>
      <c r="D49" s="12" t="s">
        <v>20</v>
      </c>
      <c r="E49" s="12" t="s">
        <v>21</v>
      </c>
    </row>
    <row r="50" spans="1:5" ht="28.5">
      <c r="A50" s="13">
        <v>1</v>
      </c>
      <c r="B50" s="14" t="s">
        <v>63</v>
      </c>
      <c r="C50" s="13" t="s">
        <v>37</v>
      </c>
      <c r="D50" s="29" t="s">
        <v>64</v>
      </c>
      <c r="E50" s="13">
        <f>8983.3</f>
        <v>8983.3</v>
      </c>
    </row>
    <row r="51" spans="1:5" ht="14.25">
      <c r="A51" s="13">
        <v>2</v>
      </c>
      <c r="B51" s="16"/>
      <c r="C51" s="16" t="s">
        <v>65</v>
      </c>
      <c r="D51" s="16"/>
      <c r="E51" s="16"/>
    </row>
    <row r="52" spans="1:5" ht="14.25">
      <c r="A52" s="13">
        <v>3</v>
      </c>
      <c r="B52" s="16"/>
      <c r="C52" s="16"/>
      <c r="D52" s="16"/>
      <c r="E52" s="16"/>
    </row>
    <row r="53" spans="1:5" ht="14.25">
      <c r="A53" s="13">
        <v>4</v>
      </c>
      <c r="B53" s="16"/>
      <c r="C53" s="16"/>
      <c r="D53" s="16"/>
      <c r="E53" s="16"/>
    </row>
    <row r="54" spans="1:5" ht="14.25">
      <c r="A54" s="13">
        <v>5</v>
      </c>
      <c r="B54" s="25"/>
      <c r="C54" s="13"/>
      <c r="D54" s="13"/>
      <c r="E54" s="13"/>
    </row>
    <row r="55" spans="1:5" ht="15">
      <c r="A55" s="22"/>
      <c r="B55" s="23" t="s">
        <v>34</v>
      </c>
      <c r="C55" s="22"/>
      <c r="D55" s="22"/>
      <c r="E55" s="22">
        <f>E51+E52+E53+E50+E54</f>
        <v>8983.3</v>
      </c>
    </row>
    <row r="57" spans="1:5" s="39" customFormat="1" ht="18">
      <c r="A57" s="61" t="s">
        <v>66</v>
      </c>
      <c r="B57" s="61"/>
      <c r="C57" s="61"/>
      <c r="D57" s="61"/>
      <c r="E57" s="61"/>
    </row>
    <row r="58" spans="1:5" ht="15.75">
      <c r="A58" s="10" t="s">
        <v>1</v>
      </c>
      <c r="B58" s="11"/>
      <c r="C58" s="12" t="s">
        <v>2</v>
      </c>
      <c r="D58" s="12" t="s">
        <v>20</v>
      </c>
      <c r="E58" s="12" t="s">
        <v>21</v>
      </c>
    </row>
    <row r="59" spans="1:5" ht="28.5">
      <c r="A59" s="13">
        <v>1</v>
      </c>
      <c r="B59" s="16" t="s">
        <v>67</v>
      </c>
      <c r="C59" s="13" t="s">
        <v>68</v>
      </c>
      <c r="D59" s="16" t="s">
        <v>69</v>
      </c>
      <c r="E59" s="16">
        <f>66372.64</f>
        <v>66372.64</v>
      </c>
    </row>
    <row r="60" spans="1:5" ht="34.5" customHeight="1">
      <c r="A60" s="13">
        <v>2</v>
      </c>
      <c r="B60" s="16" t="s">
        <v>70</v>
      </c>
      <c r="C60" s="16" t="s">
        <v>23</v>
      </c>
      <c r="D60" s="25" t="s">
        <v>71</v>
      </c>
      <c r="E60" s="25">
        <f>2040.12</f>
        <v>2040.12</v>
      </c>
    </row>
    <row r="61" spans="1:5" ht="14.25">
      <c r="A61" s="13">
        <v>3</v>
      </c>
      <c r="B61" s="14"/>
      <c r="C61" s="25" t="s">
        <v>65</v>
      </c>
      <c r="D61" s="14"/>
      <c r="E61" s="25"/>
    </row>
    <row r="62" spans="1:5" ht="15">
      <c r="A62" s="22"/>
      <c r="B62" s="23" t="s">
        <v>34</v>
      </c>
      <c r="C62" s="22"/>
      <c r="D62" s="22"/>
      <c r="E62" s="22">
        <f>E60+E61+E59</f>
        <v>68412.76</v>
      </c>
    </row>
    <row r="64" spans="1:5" ht="18">
      <c r="A64" s="60" t="s">
        <v>72</v>
      </c>
      <c r="B64" s="60"/>
      <c r="C64" s="60"/>
      <c r="D64" s="60"/>
      <c r="E64" s="60"/>
    </row>
    <row r="65" spans="1:5" ht="15.75">
      <c r="A65" s="10" t="s">
        <v>1</v>
      </c>
      <c r="B65" s="11" t="s">
        <v>19</v>
      </c>
      <c r="C65" s="12" t="s">
        <v>2</v>
      </c>
      <c r="D65" s="12" t="s">
        <v>20</v>
      </c>
      <c r="E65" s="12" t="s">
        <v>21</v>
      </c>
    </row>
    <row r="66" spans="1:5" ht="14.25">
      <c r="A66" s="13">
        <v>1</v>
      </c>
      <c r="B66" s="25"/>
      <c r="C66" s="13" t="s">
        <v>37</v>
      </c>
      <c r="D66" s="29"/>
      <c r="E66" s="13"/>
    </row>
    <row r="67" spans="1:5" ht="14.25">
      <c r="A67" s="13">
        <v>2</v>
      </c>
      <c r="B67" s="14"/>
      <c r="C67" s="13" t="s">
        <v>37</v>
      </c>
      <c r="D67" s="13"/>
      <c r="E67" s="13"/>
    </row>
    <row r="68" spans="1:5" ht="14.25">
      <c r="A68" s="13">
        <v>3</v>
      </c>
      <c r="B68" s="16"/>
      <c r="C68" s="16"/>
      <c r="D68" s="16"/>
      <c r="E68" s="16"/>
    </row>
    <row r="69" spans="1:5" ht="15">
      <c r="A69" s="22"/>
      <c r="B69" s="23" t="s">
        <v>34</v>
      </c>
      <c r="C69" s="22"/>
      <c r="D69" s="22"/>
      <c r="E69" s="22">
        <f>E67+E68+E66</f>
        <v>0</v>
      </c>
    </row>
    <row r="71" spans="1:5" ht="18">
      <c r="A71" s="60" t="s">
        <v>73</v>
      </c>
      <c r="B71" s="60"/>
      <c r="C71" s="60"/>
      <c r="D71" s="60"/>
      <c r="E71" s="60"/>
    </row>
    <row r="72" spans="1:5" ht="15.75">
      <c r="A72" s="10" t="s">
        <v>1</v>
      </c>
      <c r="B72" s="11" t="s">
        <v>19</v>
      </c>
      <c r="C72" s="12" t="s">
        <v>2</v>
      </c>
      <c r="D72" s="12" t="s">
        <v>20</v>
      </c>
      <c r="E72" s="12" t="s">
        <v>21</v>
      </c>
    </row>
    <row r="73" spans="1:5" ht="42.75" customHeight="1">
      <c r="A73" s="13">
        <v>1</v>
      </c>
      <c r="B73" s="25" t="s">
        <v>36</v>
      </c>
      <c r="C73" s="13" t="s">
        <v>37</v>
      </c>
      <c r="D73" s="25" t="s">
        <v>74</v>
      </c>
      <c r="E73" s="13">
        <v>5002.4</v>
      </c>
    </row>
    <row r="74" spans="1:5" ht="43.5" customHeight="1">
      <c r="A74" s="13">
        <v>2</v>
      </c>
      <c r="B74" s="25" t="s">
        <v>36</v>
      </c>
      <c r="C74" s="16" t="s">
        <v>65</v>
      </c>
      <c r="D74" s="25" t="s">
        <v>75</v>
      </c>
      <c r="E74" s="25">
        <v>5709.6</v>
      </c>
    </row>
    <row r="75" spans="1:5" ht="14.25">
      <c r="A75" s="13">
        <v>3</v>
      </c>
      <c r="B75" s="25"/>
      <c r="C75" s="16" t="s">
        <v>65</v>
      </c>
      <c r="D75" s="16"/>
      <c r="E75" s="16"/>
    </row>
    <row r="76" spans="1:5" ht="14.25">
      <c r="A76" s="13"/>
      <c r="B76" s="25"/>
      <c r="C76" s="16" t="s">
        <v>23</v>
      </c>
      <c r="D76" s="25"/>
      <c r="E76" s="25"/>
    </row>
    <row r="77" spans="1:5" ht="15">
      <c r="A77" s="22"/>
      <c r="B77" s="23" t="s">
        <v>34</v>
      </c>
      <c r="C77" s="22"/>
      <c r="D77" s="22"/>
      <c r="E77" s="22">
        <f>E74+E75+E73+E76</f>
        <v>10712</v>
      </c>
    </row>
    <row r="79" spans="1:5" ht="18">
      <c r="A79" s="60" t="s">
        <v>76</v>
      </c>
      <c r="B79" s="60"/>
      <c r="C79" s="60"/>
      <c r="D79" s="60"/>
      <c r="E79" s="60"/>
    </row>
    <row r="80" spans="1:5" ht="15.75">
      <c r="A80" s="10" t="s">
        <v>1</v>
      </c>
      <c r="B80" s="11" t="s">
        <v>19</v>
      </c>
      <c r="C80" s="12" t="s">
        <v>2</v>
      </c>
      <c r="D80" s="12" t="s">
        <v>20</v>
      </c>
      <c r="E80" s="12" t="s">
        <v>21</v>
      </c>
    </row>
    <row r="81" spans="1:5" ht="42.75">
      <c r="A81" s="13">
        <v>1</v>
      </c>
      <c r="B81" s="25" t="s">
        <v>36</v>
      </c>
      <c r="C81" s="13" t="s">
        <v>37</v>
      </c>
      <c r="D81" s="13" t="s">
        <v>77</v>
      </c>
      <c r="E81" s="13">
        <v>1820</v>
      </c>
    </row>
    <row r="82" spans="1:5" ht="14.25">
      <c r="A82" s="13">
        <v>2</v>
      </c>
      <c r="B82" s="43" t="s">
        <v>78</v>
      </c>
      <c r="C82" s="13" t="s">
        <v>37</v>
      </c>
      <c r="D82" s="13" t="s">
        <v>79</v>
      </c>
      <c r="E82" s="13">
        <v>1957.1</v>
      </c>
    </row>
    <row r="83" spans="1:5" ht="14.25">
      <c r="A83" s="13">
        <v>3</v>
      </c>
      <c r="B83" s="16"/>
      <c r="C83" s="16"/>
      <c r="D83" s="16"/>
      <c r="E83" s="16"/>
    </row>
    <row r="84" spans="1:5" ht="15">
      <c r="A84" s="22"/>
      <c r="B84" s="23" t="s">
        <v>34</v>
      </c>
      <c r="C84" s="22"/>
      <c r="D84" s="22"/>
      <c r="E84" s="22">
        <f>E82+E83+E81</f>
        <v>3777.1</v>
      </c>
    </row>
    <row r="85" spans="1:5" ht="15">
      <c r="A85" s="33"/>
      <c r="B85" s="34"/>
      <c r="C85" s="33"/>
      <c r="D85" s="33"/>
      <c r="E85" s="33"/>
    </row>
    <row r="86" spans="1:5" ht="18">
      <c r="A86" s="60" t="s">
        <v>80</v>
      </c>
      <c r="B86" s="60"/>
      <c r="C86" s="60"/>
      <c r="D86" s="60"/>
      <c r="E86" s="60"/>
    </row>
    <row r="87" spans="1:5" ht="15.75">
      <c r="A87" s="10" t="s">
        <v>1</v>
      </c>
      <c r="B87" s="11" t="s">
        <v>19</v>
      </c>
      <c r="C87" s="12" t="s">
        <v>2</v>
      </c>
      <c r="D87" s="12" t="s">
        <v>20</v>
      </c>
      <c r="E87" s="12" t="s">
        <v>21</v>
      </c>
    </row>
    <row r="88" spans="1:5" ht="42.75">
      <c r="A88" s="13">
        <v>1</v>
      </c>
      <c r="B88" s="25" t="s">
        <v>36</v>
      </c>
      <c r="C88" s="13" t="s">
        <v>37</v>
      </c>
      <c r="D88" s="29" t="s">
        <v>81</v>
      </c>
      <c r="E88" s="13">
        <f>1112.8</f>
        <v>1112.8</v>
      </c>
    </row>
    <row r="89" spans="1:5" ht="14.25">
      <c r="A89" s="13">
        <v>2</v>
      </c>
      <c r="B89" s="44"/>
      <c r="C89" s="13" t="s">
        <v>37</v>
      </c>
      <c r="D89" s="29"/>
      <c r="E89" s="13"/>
    </row>
    <row r="90" spans="1:5" ht="18" customHeight="1">
      <c r="A90" s="13">
        <v>3</v>
      </c>
      <c r="B90" s="16"/>
      <c r="C90" s="13" t="s">
        <v>37</v>
      </c>
      <c r="D90" s="16"/>
      <c r="E90" s="16"/>
    </row>
    <row r="91" spans="1:5" ht="15">
      <c r="A91" s="22"/>
      <c r="B91" s="23" t="s">
        <v>34</v>
      </c>
      <c r="C91" s="22"/>
      <c r="D91" s="22"/>
      <c r="E91" s="22">
        <f>E89+E90+E88</f>
        <v>1112.8</v>
      </c>
    </row>
    <row r="92" spans="1:5" ht="15">
      <c r="A92" s="33"/>
      <c r="B92" s="34"/>
      <c r="C92" s="33"/>
      <c r="D92" s="33"/>
      <c r="E92" s="33"/>
    </row>
    <row r="93" spans="1:5" ht="18">
      <c r="A93" s="60" t="s">
        <v>82</v>
      </c>
      <c r="B93" s="60"/>
      <c r="C93" s="60"/>
      <c r="D93" s="60"/>
      <c r="E93" s="60"/>
    </row>
    <row r="94" spans="1:5" ht="15.75">
      <c r="A94" s="10" t="s">
        <v>1</v>
      </c>
      <c r="B94" s="11" t="s">
        <v>19</v>
      </c>
      <c r="C94" s="12" t="s">
        <v>2</v>
      </c>
      <c r="D94" s="12" t="s">
        <v>20</v>
      </c>
      <c r="E94" s="12" t="s">
        <v>21</v>
      </c>
    </row>
    <row r="95" spans="1:5" ht="28.5">
      <c r="A95" s="13">
        <v>1</v>
      </c>
      <c r="B95" s="25" t="s">
        <v>83</v>
      </c>
      <c r="C95" s="13" t="s">
        <v>37</v>
      </c>
      <c r="D95" s="13" t="s">
        <v>84</v>
      </c>
      <c r="E95" s="13">
        <v>4478.56</v>
      </c>
    </row>
    <row r="96" spans="1:5" ht="42.75">
      <c r="A96" s="13">
        <v>2</v>
      </c>
      <c r="B96" s="44" t="s">
        <v>85</v>
      </c>
      <c r="C96" s="13" t="s">
        <v>37</v>
      </c>
      <c r="D96" s="29" t="s">
        <v>86</v>
      </c>
      <c r="E96" s="13">
        <v>68910.9</v>
      </c>
    </row>
    <row r="97" spans="1:5" ht="42.75">
      <c r="A97" s="13">
        <v>3</v>
      </c>
      <c r="B97" s="16" t="s">
        <v>87</v>
      </c>
      <c r="C97" s="13" t="s">
        <v>37</v>
      </c>
      <c r="D97" s="16" t="s">
        <v>88</v>
      </c>
      <c r="E97" s="16">
        <v>2470.41</v>
      </c>
    </row>
    <row r="98" spans="1:5" ht="15">
      <c r="A98" s="22"/>
      <c r="B98" s="23" t="s">
        <v>34</v>
      </c>
      <c r="C98" s="22"/>
      <c r="D98" s="22"/>
      <c r="E98" s="22">
        <f>E96+E97+E95</f>
        <v>75859.87</v>
      </c>
    </row>
    <row r="99" spans="1:5" ht="15">
      <c r="A99" s="33"/>
      <c r="B99" s="34"/>
      <c r="C99" s="33"/>
      <c r="D99" s="33"/>
      <c r="E99" s="33"/>
    </row>
    <row r="101" spans="1:5" ht="18">
      <c r="A101" s="45"/>
      <c r="B101" s="46" t="s">
        <v>89</v>
      </c>
      <c r="C101" s="45"/>
      <c r="D101" s="45"/>
      <c r="E101" s="45">
        <f>E10+E21+E38+E47+E55+E62+E69+E77+E84+E30+E91+E98</f>
        <v>291299.85</v>
      </c>
    </row>
  </sheetData>
  <sheetProtection selectLockedCells="1" selectUnlockedCells="1"/>
  <mergeCells count="12">
    <mergeCell ref="A57:E57"/>
    <mergeCell ref="A64:E64"/>
    <mergeCell ref="A71:E71"/>
    <mergeCell ref="A79:E79"/>
    <mergeCell ref="A86:E86"/>
    <mergeCell ref="A93:E93"/>
    <mergeCell ref="A1:E1"/>
    <mergeCell ref="A11:E11"/>
    <mergeCell ref="A23:E23"/>
    <mergeCell ref="A32:E32"/>
    <mergeCell ref="A39:E39"/>
    <mergeCell ref="A48:E4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zoomScalePageLayoutView="0" workbookViewId="0" topLeftCell="A88">
      <selection activeCell="E102" sqref="E102"/>
    </sheetView>
  </sheetViews>
  <sheetFormatPr defaultColWidth="11.57421875" defaultRowHeight="12.75"/>
  <cols>
    <col min="1" max="1" width="8.7109375" style="9" customWidth="1"/>
    <col min="2" max="2" width="41.8515625" style="9" customWidth="1"/>
    <col min="3" max="3" width="23.57421875" style="9" customWidth="1"/>
    <col min="4" max="4" width="34.7109375" style="9" customWidth="1"/>
    <col min="5" max="5" width="20.00390625" style="9" customWidth="1"/>
    <col min="6" max="16384" width="11.57421875" style="9" customWidth="1"/>
  </cols>
  <sheetData>
    <row r="1" spans="1:5" ht="21" customHeight="1">
      <c r="A1" s="62" t="s">
        <v>90</v>
      </c>
      <c r="B1" s="62"/>
      <c r="C1" s="62"/>
      <c r="D1" s="62"/>
      <c r="E1" s="62"/>
    </row>
    <row r="2" spans="1:5" ht="15.75">
      <c r="A2" s="10" t="s">
        <v>1</v>
      </c>
      <c r="B2" s="11" t="s">
        <v>19</v>
      </c>
      <c r="C2" s="11" t="s">
        <v>2</v>
      </c>
      <c r="D2" s="11" t="s">
        <v>20</v>
      </c>
      <c r="E2" s="11" t="s">
        <v>21</v>
      </c>
    </row>
    <row r="3" spans="1:5" ht="14.25">
      <c r="A3" s="25">
        <v>1</v>
      </c>
      <c r="B3" s="25" t="s">
        <v>91</v>
      </c>
      <c r="C3" s="25" t="s">
        <v>37</v>
      </c>
      <c r="D3" s="25" t="s">
        <v>92</v>
      </c>
      <c r="E3" s="25">
        <f>1497.18</f>
        <v>1497.18</v>
      </c>
    </row>
    <row r="4" spans="1:5" ht="14.25">
      <c r="A4" s="25">
        <v>2</v>
      </c>
      <c r="B4" s="16" t="s">
        <v>93</v>
      </c>
      <c r="C4" s="25" t="s">
        <v>23</v>
      </c>
      <c r="D4" s="16" t="s">
        <v>94</v>
      </c>
      <c r="E4" s="16">
        <f>3178.24</f>
        <v>3178.24</v>
      </c>
    </row>
    <row r="5" spans="1:5" ht="14.25">
      <c r="A5" s="25">
        <v>3</v>
      </c>
      <c r="B5" s="16" t="s">
        <v>95</v>
      </c>
      <c r="C5" s="25" t="s">
        <v>65</v>
      </c>
      <c r="D5" s="16"/>
      <c r="E5" s="16">
        <f>397.28</f>
        <v>397.28</v>
      </c>
    </row>
    <row r="6" spans="1:5" ht="14.25">
      <c r="A6" s="25">
        <v>4</v>
      </c>
      <c r="B6" s="16"/>
      <c r="C6" s="25" t="s">
        <v>65</v>
      </c>
      <c r="D6" s="16"/>
      <c r="E6" s="16"/>
    </row>
    <row r="7" spans="1:5" ht="14.25">
      <c r="A7" s="25">
        <v>5</v>
      </c>
      <c r="B7" s="16"/>
      <c r="C7" s="25" t="s">
        <v>37</v>
      </c>
      <c r="D7" s="16"/>
      <c r="E7" s="16"/>
    </row>
    <row r="8" spans="1:5" ht="14.25">
      <c r="A8" s="25">
        <v>6</v>
      </c>
      <c r="B8" s="16"/>
      <c r="C8" s="25" t="s">
        <v>65</v>
      </c>
      <c r="D8" s="16"/>
      <c r="E8" s="16"/>
    </row>
    <row r="9" spans="1:5" ht="14.25">
      <c r="A9" s="25">
        <v>7</v>
      </c>
      <c r="B9" s="16"/>
      <c r="C9" s="25"/>
      <c r="D9" s="16"/>
      <c r="E9" s="16"/>
    </row>
    <row r="10" spans="1:5" ht="15">
      <c r="A10" s="23"/>
      <c r="B10" s="23" t="s">
        <v>34</v>
      </c>
      <c r="C10" s="23"/>
      <c r="D10" s="23"/>
      <c r="E10" s="23">
        <f>SUM(E3:E9)</f>
        <v>5072.7</v>
      </c>
    </row>
    <row r="11" spans="1:5" ht="12.75">
      <c r="A11" s="47"/>
      <c r="B11" s="47"/>
      <c r="C11" s="47"/>
      <c r="D11" s="47"/>
      <c r="E11" s="47"/>
    </row>
    <row r="12" spans="1:5" ht="23.25" customHeight="1">
      <c r="A12" s="62" t="s">
        <v>96</v>
      </c>
      <c r="B12" s="62"/>
      <c r="C12" s="62"/>
      <c r="D12" s="62"/>
      <c r="E12" s="62"/>
    </row>
    <row r="13" spans="1:5" ht="15.75">
      <c r="A13" s="10" t="s">
        <v>1</v>
      </c>
      <c r="B13" s="11" t="s">
        <v>19</v>
      </c>
      <c r="C13" s="11" t="s">
        <v>2</v>
      </c>
      <c r="D13" s="11" t="s">
        <v>20</v>
      </c>
      <c r="E13" s="11" t="s">
        <v>21</v>
      </c>
    </row>
    <row r="14" spans="1:5" ht="14.25">
      <c r="A14" s="25">
        <v>1</v>
      </c>
      <c r="B14" s="16" t="s">
        <v>95</v>
      </c>
      <c r="C14" s="25" t="s">
        <v>37</v>
      </c>
      <c r="D14" s="16"/>
      <c r="E14" s="16">
        <f>397.28</f>
        <v>397.28</v>
      </c>
    </row>
    <row r="15" spans="1:5" ht="14.25">
      <c r="A15" s="25">
        <v>2</v>
      </c>
      <c r="B15" s="16" t="s">
        <v>93</v>
      </c>
      <c r="C15" s="25" t="s">
        <v>65</v>
      </c>
      <c r="D15" s="16" t="s">
        <v>94</v>
      </c>
      <c r="E15" s="16">
        <f>3178.24</f>
        <v>3178.24</v>
      </c>
    </row>
    <row r="16" spans="1:5" ht="28.5">
      <c r="A16" s="25">
        <v>3</v>
      </c>
      <c r="B16" s="25" t="s">
        <v>97</v>
      </c>
      <c r="C16" s="13" t="s">
        <v>37</v>
      </c>
      <c r="D16" s="16"/>
      <c r="E16" s="16">
        <f>2027.75</f>
        <v>2027.75</v>
      </c>
    </row>
    <row r="17" spans="1:5" ht="61.5" customHeight="1">
      <c r="A17" s="25">
        <v>4</v>
      </c>
      <c r="B17" s="16" t="s">
        <v>98</v>
      </c>
      <c r="C17" s="13" t="s">
        <v>37</v>
      </c>
      <c r="D17" s="13" t="s">
        <v>99</v>
      </c>
      <c r="E17" s="13">
        <f>942.28</f>
        <v>942.28</v>
      </c>
    </row>
    <row r="18" spans="1:5" ht="74.25" customHeight="1">
      <c r="A18" s="25">
        <v>5</v>
      </c>
      <c r="B18" s="16" t="s">
        <v>100</v>
      </c>
      <c r="C18" s="13" t="s">
        <v>23</v>
      </c>
      <c r="D18" s="13" t="s">
        <v>101</v>
      </c>
      <c r="E18" s="13">
        <f>492.03</f>
        <v>492.03</v>
      </c>
    </row>
    <row r="19" spans="1:5" ht="14.25">
      <c r="A19" s="25">
        <v>6</v>
      </c>
      <c r="B19" s="16" t="s">
        <v>102</v>
      </c>
      <c r="C19" s="13" t="s">
        <v>23</v>
      </c>
      <c r="D19" s="13" t="s">
        <v>103</v>
      </c>
      <c r="E19" s="13">
        <f>1959.43</f>
        <v>1959.43</v>
      </c>
    </row>
    <row r="20" spans="1:5" ht="14.25">
      <c r="A20" s="25">
        <v>7</v>
      </c>
      <c r="B20" s="16" t="s">
        <v>104</v>
      </c>
      <c r="C20" s="13" t="s">
        <v>23</v>
      </c>
      <c r="D20" s="13" t="s">
        <v>105</v>
      </c>
      <c r="E20" s="13">
        <f>641.6</f>
        <v>641.6</v>
      </c>
    </row>
    <row r="21" spans="1:5" ht="15">
      <c r="A21" s="23"/>
      <c r="B21" s="23" t="s">
        <v>34</v>
      </c>
      <c r="C21" s="23"/>
      <c r="D21" s="23"/>
      <c r="E21" s="23">
        <f>SUM(E14:E20)</f>
        <v>9638.609999999999</v>
      </c>
    </row>
    <row r="22" spans="1:5" ht="12.75">
      <c r="A22" s="47"/>
      <c r="B22" s="47"/>
      <c r="C22" s="47"/>
      <c r="D22" s="47"/>
      <c r="E22" s="47"/>
    </row>
    <row r="23" spans="1:5" s="48" customFormat="1" ht="20.25" customHeight="1">
      <c r="A23" s="63" t="s">
        <v>52</v>
      </c>
      <c r="B23" s="63"/>
      <c r="C23" s="63"/>
      <c r="D23" s="63"/>
      <c r="E23" s="63"/>
    </row>
    <row r="24" spans="1:5" ht="15.75">
      <c r="A24" s="10" t="s">
        <v>1</v>
      </c>
      <c r="B24" s="11" t="s">
        <v>19</v>
      </c>
      <c r="C24" s="11" t="s">
        <v>2</v>
      </c>
      <c r="D24" s="11" t="s">
        <v>20</v>
      </c>
      <c r="E24" s="11" t="s">
        <v>21</v>
      </c>
    </row>
    <row r="25" spans="1:5" ht="28.5">
      <c r="A25" s="25">
        <v>1</v>
      </c>
      <c r="B25" s="16" t="s">
        <v>106</v>
      </c>
      <c r="C25" s="25" t="s">
        <v>37</v>
      </c>
      <c r="D25" s="16" t="s">
        <v>107</v>
      </c>
      <c r="E25" s="16">
        <f>5915.97</f>
        <v>5915.97</v>
      </c>
    </row>
    <row r="26" spans="1:5" ht="14.25">
      <c r="A26" s="25">
        <v>2</v>
      </c>
      <c r="B26" s="16" t="s">
        <v>95</v>
      </c>
      <c r="C26" s="25" t="s">
        <v>65</v>
      </c>
      <c r="D26" s="16"/>
      <c r="E26" s="16">
        <f>397.28</f>
        <v>397.28</v>
      </c>
    </row>
    <row r="27" spans="1:5" ht="14.25" customHeight="1">
      <c r="A27" s="25">
        <v>3</v>
      </c>
      <c r="B27" s="16" t="s">
        <v>93</v>
      </c>
      <c r="C27" s="16" t="s">
        <v>37</v>
      </c>
      <c r="D27" s="16" t="s">
        <v>94</v>
      </c>
      <c r="E27" s="16">
        <f>3178.24</f>
        <v>3178.24</v>
      </c>
    </row>
    <row r="28" spans="1:5" ht="15">
      <c r="A28" s="23"/>
      <c r="B28" s="23" t="s">
        <v>34</v>
      </c>
      <c r="C28" s="23"/>
      <c r="D28" s="23"/>
      <c r="E28" s="23">
        <f>E25+E26+E27</f>
        <v>9491.49</v>
      </c>
    </row>
    <row r="29" spans="1:5" ht="12.75">
      <c r="A29" s="47"/>
      <c r="B29" s="47"/>
      <c r="C29" s="47"/>
      <c r="D29" s="47"/>
      <c r="E29" s="47"/>
    </row>
    <row r="30" spans="1:5" s="48" customFormat="1" ht="25.5" customHeight="1">
      <c r="A30" s="63" t="s">
        <v>108</v>
      </c>
      <c r="B30" s="63"/>
      <c r="C30" s="63"/>
      <c r="D30" s="63"/>
      <c r="E30" s="63"/>
    </row>
    <row r="31" spans="1:5" ht="15.75">
      <c r="A31" s="10" t="s">
        <v>1</v>
      </c>
      <c r="B31" s="11" t="s">
        <v>19</v>
      </c>
      <c r="C31" s="11" t="s">
        <v>2</v>
      </c>
      <c r="D31" s="11" t="s">
        <v>20</v>
      </c>
      <c r="E31" s="11" t="s">
        <v>21</v>
      </c>
    </row>
    <row r="32" spans="1:5" ht="14.25">
      <c r="A32" s="25">
        <v>1</v>
      </c>
      <c r="B32" s="16" t="s">
        <v>95</v>
      </c>
      <c r="C32" s="25" t="s">
        <v>37</v>
      </c>
      <c r="D32" s="16"/>
      <c r="E32" s="16">
        <f>397.28</f>
        <v>397.28</v>
      </c>
    </row>
    <row r="33" spans="1:5" ht="14.25">
      <c r="A33" s="25">
        <v>2</v>
      </c>
      <c r="B33" s="16" t="s">
        <v>93</v>
      </c>
      <c r="C33" s="25" t="s">
        <v>65</v>
      </c>
      <c r="D33" s="16" t="s">
        <v>94</v>
      </c>
      <c r="E33" s="16">
        <f>3178.24</f>
        <v>3178.24</v>
      </c>
    </row>
    <row r="34" spans="1:5" ht="19.5" customHeight="1">
      <c r="A34" s="25">
        <v>3</v>
      </c>
      <c r="B34" s="16" t="s">
        <v>109</v>
      </c>
      <c r="C34" s="16" t="s">
        <v>23</v>
      </c>
      <c r="D34" s="16" t="s">
        <v>110</v>
      </c>
      <c r="E34" s="16">
        <f>416.32</f>
        <v>416.32</v>
      </c>
    </row>
    <row r="35" spans="1:5" ht="14.25">
      <c r="A35" s="25">
        <v>4</v>
      </c>
      <c r="B35" s="16"/>
      <c r="C35" s="16"/>
      <c r="D35" s="16"/>
      <c r="E35" s="16"/>
    </row>
    <row r="36" spans="1:5" ht="14.25">
      <c r="A36" s="25"/>
      <c r="B36" s="16"/>
      <c r="C36" s="16"/>
      <c r="D36" s="16"/>
      <c r="E36" s="16"/>
    </row>
    <row r="37" spans="1:5" ht="19.5" customHeight="1">
      <c r="A37" s="25"/>
      <c r="B37" s="16"/>
      <c r="C37" s="16"/>
      <c r="D37" s="16"/>
      <c r="E37" s="16"/>
    </row>
    <row r="38" spans="1:5" ht="17.25" customHeight="1">
      <c r="A38" s="25"/>
      <c r="B38" s="16"/>
      <c r="C38" s="16"/>
      <c r="D38" s="16"/>
      <c r="E38" s="16"/>
    </row>
    <row r="39" spans="1:5" ht="14.25">
      <c r="A39" s="25"/>
      <c r="B39" s="16"/>
      <c r="C39" s="16"/>
      <c r="D39" s="16"/>
      <c r="E39" s="16"/>
    </row>
    <row r="40" spans="1:5" ht="15">
      <c r="A40" s="23"/>
      <c r="B40" s="23" t="s">
        <v>34</v>
      </c>
      <c r="C40" s="23"/>
      <c r="D40" s="23"/>
      <c r="E40" s="23">
        <f>SUM(E32:E39)</f>
        <v>3991.8399999999997</v>
      </c>
    </row>
    <row r="41" spans="1:5" s="48" customFormat="1" ht="25.5" customHeight="1">
      <c r="A41" s="63" t="s">
        <v>61</v>
      </c>
      <c r="B41" s="63"/>
      <c r="C41" s="63"/>
      <c r="D41" s="63"/>
      <c r="E41" s="63"/>
    </row>
    <row r="42" spans="1:5" ht="15.75">
      <c r="A42" s="10" t="s">
        <v>1</v>
      </c>
      <c r="B42" s="11" t="s">
        <v>19</v>
      </c>
      <c r="C42" s="11" t="s">
        <v>2</v>
      </c>
      <c r="D42" s="11" t="s">
        <v>20</v>
      </c>
      <c r="E42" s="11" t="s">
        <v>21</v>
      </c>
    </row>
    <row r="43" spans="1:5" ht="15">
      <c r="A43" s="49">
        <v>1</v>
      </c>
      <c r="B43" s="16" t="s">
        <v>95</v>
      </c>
      <c r="C43" s="25" t="s">
        <v>37</v>
      </c>
      <c r="D43" s="25"/>
      <c r="E43" s="16">
        <f>397.28</f>
        <v>397.28</v>
      </c>
    </row>
    <row r="44" spans="1:5" ht="15">
      <c r="A44" s="49">
        <v>2</v>
      </c>
      <c r="B44" s="16" t="s">
        <v>93</v>
      </c>
      <c r="C44" s="25" t="s">
        <v>37</v>
      </c>
      <c r="D44" s="16" t="s">
        <v>94</v>
      </c>
      <c r="E44" s="16">
        <f>3178.24</f>
        <v>3178.24</v>
      </c>
    </row>
    <row r="45" spans="1:5" ht="15">
      <c r="A45" s="49">
        <v>3</v>
      </c>
      <c r="B45" s="16" t="s">
        <v>111</v>
      </c>
      <c r="C45" s="16" t="s">
        <v>37</v>
      </c>
      <c r="D45" s="16"/>
      <c r="E45" s="16">
        <f>6279.05</f>
        <v>6279.05</v>
      </c>
    </row>
    <row r="46" spans="1:5" ht="15">
      <c r="A46" s="49">
        <v>4</v>
      </c>
      <c r="B46" s="16" t="s">
        <v>112</v>
      </c>
      <c r="C46" s="16" t="s">
        <v>37</v>
      </c>
      <c r="D46" s="16" t="s">
        <v>113</v>
      </c>
      <c r="E46" s="16">
        <v>2161.14</v>
      </c>
    </row>
    <row r="47" spans="1:5" ht="57.75">
      <c r="A47" s="49">
        <v>5</v>
      </c>
      <c r="B47" s="16" t="s">
        <v>114</v>
      </c>
      <c r="C47" s="16" t="s">
        <v>37</v>
      </c>
      <c r="D47" s="16"/>
      <c r="E47" s="16">
        <v>1465.23</v>
      </c>
    </row>
    <row r="48" spans="1:5" ht="15">
      <c r="A48" s="23"/>
      <c r="B48" s="23" t="s">
        <v>34</v>
      </c>
      <c r="C48" s="23"/>
      <c r="D48" s="23"/>
      <c r="E48" s="23">
        <f>E44+E47+E45+E46+E43</f>
        <v>13480.94</v>
      </c>
    </row>
    <row r="49" spans="1:5" s="48" customFormat="1" ht="28.5" customHeight="1">
      <c r="A49" s="63" t="s">
        <v>62</v>
      </c>
      <c r="B49" s="63"/>
      <c r="C49" s="63"/>
      <c r="D49" s="63"/>
      <c r="E49" s="63"/>
    </row>
    <row r="50" spans="1:5" ht="15.75">
      <c r="A50" s="10" t="s">
        <v>1</v>
      </c>
      <c r="B50" s="11" t="s">
        <v>19</v>
      </c>
      <c r="C50" s="11" t="s">
        <v>2</v>
      </c>
      <c r="D50" s="11" t="s">
        <v>20</v>
      </c>
      <c r="E50" s="11" t="s">
        <v>21</v>
      </c>
    </row>
    <row r="51" spans="1:5" ht="15">
      <c r="A51" s="49">
        <v>1</v>
      </c>
      <c r="B51" s="16" t="s">
        <v>95</v>
      </c>
      <c r="C51" s="16" t="s">
        <v>37</v>
      </c>
      <c r="D51" s="25"/>
      <c r="E51" s="16">
        <f>397.28</f>
        <v>397.28</v>
      </c>
    </row>
    <row r="52" spans="1:5" ht="15">
      <c r="A52" s="49">
        <v>2</v>
      </c>
      <c r="B52" s="16" t="s">
        <v>93</v>
      </c>
      <c r="C52" s="16" t="s">
        <v>37</v>
      </c>
      <c r="D52" s="16" t="s">
        <v>94</v>
      </c>
      <c r="E52" s="16">
        <f>3178.24</f>
        <v>3178.24</v>
      </c>
    </row>
    <row r="53" spans="1:5" ht="29.25">
      <c r="A53" s="49">
        <v>3</v>
      </c>
      <c r="B53" s="16" t="s">
        <v>115</v>
      </c>
      <c r="C53" s="16" t="s">
        <v>23</v>
      </c>
      <c r="D53" s="16" t="s">
        <v>116</v>
      </c>
      <c r="E53" s="16">
        <f>433</f>
        <v>433</v>
      </c>
    </row>
    <row r="54" spans="1:5" ht="15">
      <c r="A54" s="49">
        <v>4</v>
      </c>
      <c r="B54" s="25" t="s">
        <v>117</v>
      </c>
      <c r="C54" s="25" t="s">
        <v>37</v>
      </c>
      <c r="D54" s="25" t="s">
        <v>118</v>
      </c>
      <c r="E54" s="25">
        <v>796.97</v>
      </c>
    </row>
    <row r="55" spans="1:5" ht="15">
      <c r="A55" s="49">
        <v>5</v>
      </c>
      <c r="B55" s="25" t="s">
        <v>119</v>
      </c>
      <c r="C55" s="25" t="s">
        <v>65</v>
      </c>
      <c r="D55" s="42" t="s">
        <v>120</v>
      </c>
      <c r="E55" s="25">
        <f>547.5</f>
        <v>547.5</v>
      </c>
    </row>
    <row r="56" spans="1:5" ht="15">
      <c r="A56" s="49"/>
      <c r="B56" s="14"/>
      <c r="C56" s="25" t="s">
        <v>37</v>
      </c>
      <c r="D56" s="42"/>
      <c r="E56" s="25"/>
    </row>
    <row r="57" spans="1:5" ht="15">
      <c r="A57" s="23"/>
      <c r="B57" s="23" t="s">
        <v>34</v>
      </c>
      <c r="C57" s="23"/>
      <c r="D57" s="23"/>
      <c r="E57" s="23">
        <f>SUM(E51:E56)</f>
        <v>5352.99</v>
      </c>
    </row>
    <row r="58" spans="1:5" s="48" customFormat="1" ht="20.25" customHeight="1">
      <c r="A58" s="63" t="s">
        <v>66</v>
      </c>
      <c r="B58" s="63"/>
      <c r="C58" s="63"/>
      <c r="D58" s="63"/>
      <c r="E58" s="63"/>
    </row>
    <row r="59" spans="1:5" ht="15.75">
      <c r="A59" s="10" t="s">
        <v>1</v>
      </c>
      <c r="B59" s="11" t="s">
        <v>19</v>
      </c>
      <c r="C59" s="11" t="s">
        <v>2</v>
      </c>
      <c r="D59" s="11" t="s">
        <v>20</v>
      </c>
      <c r="E59" s="11" t="s">
        <v>21</v>
      </c>
    </row>
    <row r="60" spans="1:5" ht="14.25">
      <c r="A60" s="25">
        <v>1</v>
      </c>
      <c r="B60" s="25" t="s">
        <v>121</v>
      </c>
      <c r="C60" s="25" t="s">
        <v>37</v>
      </c>
      <c r="D60" s="25" t="s">
        <v>122</v>
      </c>
      <c r="E60" s="25">
        <f>379</f>
        <v>379</v>
      </c>
    </row>
    <row r="61" spans="1:5" ht="14.25">
      <c r="A61" s="25">
        <v>2</v>
      </c>
      <c r="B61" s="16" t="s">
        <v>123</v>
      </c>
      <c r="C61" s="16" t="s">
        <v>37</v>
      </c>
      <c r="D61" s="42" t="s">
        <v>94</v>
      </c>
      <c r="E61" s="25">
        <v>3178.24</v>
      </c>
    </row>
    <row r="62" spans="1:5" ht="14.25">
      <c r="A62" s="25">
        <v>3</v>
      </c>
      <c r="B62" s="16" t="s">
        <v>95</v>
      </c>
      <c r="C62" s="16" t="s">
        <v>37</v>
      </c>
      <c r="D62" s="25"/>
      <c r="E62" s="16">
        <f>397.28</f>
        <v>397.28</v>
      </c>
    </row>
    <row r="63" spans="1:5" ht="28.5">
      <c r="A63" s="25">
        <v>4</v>
      </c>
      <c r="B63" s="16" t="s">
        <v>124</v>
      </c>
      <c r="C63" s="16" t="s">
        <v>65</v>
      </c>
      <c r="D63" s="16"/>
      <c r="E63" s="16">
        <f>5760</f>
        <v>5760</v>
      </c>
    </row>
    <row r="64" spans="1:5" ht="28.5">
      <c r="A64" s="25">
        <v>5</v>
      </c>
      <c r="B64" s="16" t="s">
        <v>125</v>
      </c>
      <c r="C64" s="16" t="s">
        <v>23</v>
      </c>
      <c r="D64" s="16" t="s">
        <v>110</v>
      </c>
      <c r="E64" s="16">
        <v>501.05</v>
      </c>
    </row>
    <row r="65" spans="1:5" ht="15">
      <c r="A65" s="23"/>
      <c r="B65" s="23" t="s">
        <v>34</v>
      </c>
      <c r="C65" s="23"/>
      <c r="D65" s="23"/>
      <c r="E65" s="23">
        <f>E61+E64+E62+E63+E60</f>
        <v>10215.57</v>
      </c>
    </row>
    <row r="66" ht="9" customHeight="1"/>
    <row r="67" spans="1:5" ht="24.75" customHeight="1">
      <c r="A67" s="62" t="s">
        <v>126</v>
      </c>
      <c r="B67" s="62"/>
      <c r="C67" s="62"/>
      <c r="D67" s="62"/>
      <c r="E67" s="62"/>
    </row>
    <row r="68" spans="1:5" ht="27" customHeight="1">
      <c r="A68" s="10" t="s">
        <v>1</v>
      </c>
      <c r="B68" s="11" t="s">
        <v>19</v>
      </c>
      <c r="C68" s="11" t="s">
        <v>2</v>
      </c>
      <c r="D68" s="11" t="s">
        <v>20</v>
      </c>
      <c r="E68" s="11" t="s">
        <v>21</v>
      </c>
    </row>
    <row r="69" spans="1:5" ht="14.25">
      <c r="A69" s="25">
        <v>1</v>
      </c>
      <c r="B69" s="25" t="s">
        <v>127</v>
      </c>
      <c r="C69" s="25" t="s">
        <v>37</v>
      </c>
      <c r="D69" s="25" t="s">
        <v>128</v>
      </c>
      <c r="E69" s="25">
        <v>3442.2</v>
      </c>
    </row>
    <row r="70" spans="1:5" ht="14.25">
      <c r="A70" s="25">
        <v>2</v>
      </c>
      <c r="B70" s="16" t="s">
        <v>111</v>
      </c>
      <c r="C70" s="16" t="s">
        <v>37</v>
      </c>
      <c r="D70" s="42"/>
      <c r="E70" s="25">
        <v>6749.1</v>
      </c>
    </row>
    <row r="71" spans="1:5" ht="14.25">
      <c r="A71" s="25">
        <v>3</v>
      </c>
      <c r="B71" s="16" t="s">
        <v>123</v>
      </c>
      <c r="C71" s="16" t="s">
        <v>65</v>
      </c>
      <c r="D71" s="16" t="s">
        <v>94</v>
      </c>
      <c r="E71" s="25">
        <v>3178.24</v>
      </c>
    </row>
    <row r="72" spans="1:5" ht="14.25">
      <c r="A72" s="25">
        <v>4</v>
      </c>
      <c r="B72" s="16" t="s">
        <v>95</v>
      </c>
      <c r="C72" s="16" t="s">
        <v>65</v>
      </c>
      <c r="D72" s="16"/>
      <c r="E72" s="16">
        <f>397.28</f>
        <v>397.28</v>
      </c>
    </row>
    <row r="73" spans="1:5" ht="14.25">
      <c r="A73" s="25">
        <v>5</v>
      </c>
      <c r="B73" s="16"/>
      <c r="C73" s="16"/>
      <c r="D73" s="16"/>
      <c r="E73" s="16"/>
    </row>
    <row r="74" spans="1:5" ht="15">
      <c r="A74" s="23"/>
      <c r="B74" s="23" t="s">
        <v>34</v>
      </c>
      <c r="C74" s="23"/>
      <c r="D74" s="23"/>
      <c r="E74" s="23">
        <f>E70+E73+E71+E72+E69</f>
        <v>13766.82</v>
      </c>
    </row>
    <row r="76" spans="1:5" ht="21" customHeight="1">
      <c r="A76" s="62" t="s">
        <v>73</v>
      </c>
      <c r="B76" s="62"/>
      <c r="C76" s="62"/>
      <c r="D76" s="62"/>
      <c r="E76" s="62"/>
    </row>
    <row r="77" spans="1:5" ht="15.75">
      <c r="A77" s="10" t="s">
        <v>1</v>
      </c>
      <c r="B77" s="11" t="s">
        <v>19</v>
      </c>
      <c r="C77" s="11" t="s">
        <v>2</v>
      </c>
      <c r="D77" s="11" t="s">
        <v>20</v>
      </c>
      <c r="E77" s="11" t="s">
        <v>21</v>
      </c>
    </row>
    <row r="78" spans="1:5" ht="14.25">
      <c r="A78" s="25">
        <v>1</v>
      </c>
      <c r="B78" s="16" t="s">
        <v>123</v>
      </c>
      <c r="C78" s="16" t="s">
        <v>65</v>
      </c>
      <c r="D78" s="16" t="s">
        <v>94</v>
      </c>
      <c r="E78" s="25">
        <v>3178.24</v>
      </c>
    </row>
    <row r="79" spans="1:5" ht="14.25">
      <c r="A79" s="25">
        <v>2</v>
      </c>
      <c r="B79" s="16" t="s">
        <v>95</v>
      </c>
      <c r="C79" s="16" t="s">
        <v>37</v>
      </c>
      <c r="D79" s="25"/>
      <c r="E79" s="16">
        <f>397.28</f>
        <v>397.28</v>
      </c>
    </row>
    <row r="80" spans="1:5" ht="67.5" customHeight="1">
      <c r="A80" s="25">
        <v>3</v>
      </c>
      <c r="B80" s="35" t="s">
        <v>129</v>
      </c>
      <c r="C80" s="40" t="s">
        <v>23</v>
      </c>
      <c r="D80" s="35"/>
      <c r="E80" s="40">
        <v>-1465.23</v>
      </c>
    </row>
    <row r="81" spans="1:5" ht="66.75" customHeight="1">
      <c r="A81" s="25">
        <v>4</v>
      </c>
      <c r="B81" s="14" t="s">
        <v>130</v>
      </c>
      <c r="C81" s="25" t="s">
        <v>23</v>
      </c>
      <c r="D81" s="14"/>
      <c r="E81" s="25">
        <v>1465.18</v>
      </c>
    </row>
    <row r="82" spans="1:5" ht="28.5" customHeight="1">
      <c r="A82" s="25">
        <v>5</v>
      </c>
      <c r="B82" s="16" t="s">
        <v>131</v>
      </c>
      <c r="C82" s="25" t="s">
        <v>23</v>
      </c>
      <c r="D82" s="25" t="s">
        <v>132</v>
      </c>
      <c r="E82" s="25">
        <v>700.97</v>
      </c>
    </row>
    <row r="83" spans="1:5" ht="15">
      <c r="A83" s="23"/>
      <c r="B83" s="23" t="s">
        <v>34</v>
      </c>
      <c r="C83" s="23"/>
      <c r="D83" s="23"/>
      <c r="E83" s="23">
        <f>E78+E79+E80+E81+E82</f>
        <v>4276.44</v>
      </c>
    </row>
    <row r="85" spans="1:5" ht="17.25" customHeight="1">
      <c r="A85" s="62" t="s">
        <v>76</v>
      </c>
      <c r="B85" s="62"/>
      <c r="C85" s="62"/>
      <c r="D85" s="62"/>
      <c r="E85" s="62"/>
    </row>
    <row r="86" spans="1:5" ht="15.75">
      <c r="A86" s="10" t="s">
        <v>1</v>
      </c>
      <c r="B86" s="11" t="s">
        <v>19</v>
      </c>
      <c r="C86" s="11" t="s">
        <v>2</v>
      </c>
      <c r="D86" s="11" t="s">
        <v>20</v>
      </c>
      <c r="E86" s="11" t="s">
        <v>21</v>
      </c>
    </row>
    <row r="87" spans="1:5" ht="23.25" customHeight="1">
      <c r="A87" s="25">
        <v>1</v>
      </c>
      <c r="B87" s="16" t="s">
        <v>123</v>
      </c>
      <c r="C87" s="16" t="s">
        <v>37</v>
      </c>
      <c r="D87" s="25" t="s">
        <v>94</v>
      </c>
      <c r="E87" s="25">
        <v>3178.24</v>
      </c>
    </row>
    <row r="88" spans="1:5" ht="14.25">
      <c r="A88" s="25">
        <v>2</v>
      </c>
      <c r="B88" s="16" t="s">
        <v>95</v>
      </c>
      <c r="C88" s="25" t="s">
        <v>65</v>
      </c>
      <c r="D88" s="50"/>
      <c r="E88" s="16">
        <f>397.28</f>
        <v>397.28</v>
      </c>
    </row>
    <row r="89" spans="1:5" ht="28.5">
      <c r="A89" s="25">
        <v>3</v>
      </c>
      <c r="B89" s="25" t="s">
        <v>133</v>
      </c>
      <c r="C89" s="16" t="s">
        <v>65</v>
      </c>
      <c r="D89" s="25"/>
      <c r="E89" s="25">
        <v>2294.72</v>
      </c>
    </row>
    <row r="90" spans="1:5" ht="14.25">
      <c r="A90" s="25">
        <v>4</v>
      </c>
      <c r="B90" s="25" t="s">
        <v>134</v>
      </c>
      <c r="C90" s="16" t="s">
        <v>23</v>
      </c>
      <c r="D90" s="25" t="s">
        <v>64</v>
      </c>
      <c r="E90" s="25">
        <v>973.82</v>
      </c>
    </row>
    <row r="91" spans="1:5" ht="35.25" customHeight="1">
      <c r="A91" s="25">
        <v>5</v>
      </c>
      <c r="B91" s="43" t="s">
        <v>135</v>
      </c>
      <c r="C91" s="16" t="s">
        <v>65</v>
      </c>
      <c r="D91" s="16" t="s">
        <v>136</v>
      </c>
      <c r="E91" s="25">
        <v>3574.63</v>
      </c>
    </row>
    <row r="92" spans="1:5" ht="14.25">
      <c r="A92" s="25">
        <v>6</v>
      </c>
      <c r="B92" s="16"/>
      <c r="C92" s="16" t="s">
        <v>37</v>
      </c>
      <c r="D92" s="25"/>
      <c r="E92" s="25"/>
    </row>
    <row r="93" spans="1:5" ht="15">
      <c r="A93" s="23"/>
      <c r="B93" s="23" t="s">
        <v>34</v>
      </c>
      <c r="C93" s="23"/>
      <c r="D93" s="23"/>
      <c r="E93" s="23">
        <f>SUM(E87:E92)</f>
        <v>10418.689999999999</v>
      </c>
    </row>
    <row r="95" spans="1:5" ht="15.75" customHeight="1">
      <c r="A95" s="62" t="s">
        <v>80</v>
      </c>
      <c r="B95" s="62"/>
      <c r="C95" s="62"/>
      <c r="D95" s="62"/>
      <c r="E95" s="62"/>
    </row>
    <row r="96" spans="1:5" ht="15.75">
      <c r="A96" s="10" t="s">
        <v>1</v>
      </c>
      <c r="B96" s="11" t="s">
        <v>19</v>
      </c>
      <c r="C96" s="11" t="s">
        <v>2</v>
      </c>
      <c r="D96" s="11" t="s">
        <v>20</v>
      </c>
      <c r="E96" s="11" t="s">
        <v>21</v>
      </c>
    </row>
    <row r="97" spans="1:5" ht="21" customHeight="1">
      <c r="A97" s="25">
        <v>1</v>
      </c>
      <c r="B97" s="16" t="s">
        <v>123</v>
      </c>
      <c r="C97" s="16" t="s">
        <v>65</v>
      </c>
      <c r="D97" s="16" t="s">
        <v>94</v>
      </c>
      <c r="E97" s="25">
        <v>3178.24</v>
      </c>
    </row>
    <row r="98" spans="1:5" ht="21" customHeight="1">
      <c r="A98" s="25">
        <v>2</v>
      </c>
      <c r="B98" s="16" t="s">
        <v>95</v>
      </c>
      <c r="C98" s="16" t="s">
        <v>65</v>
      </c>
      <c r="D98" s="16"/>
      <c r="E98" s="16">
        <f>397.28</f>
        <v>397.28</v>
      </c>
    </row>
    <row r="99" spans="1:5" ht="42.75">
      <c r="A99" s="25">
        <v>3</v>
      </c>
      <c r="B99" s="16" t="s">
        <v>137</v>
      </c>
      <c r="C99" s="16" t="s">
        <v>37</v>
      </c>
      <c r="D99" s="25" t="s">
        <v>64</v>
      </c>
      <c r="E99" s="25">
        <v>802.99</v>
      </c>
    </row>
    <row r="100" spans="1:5" ht="42.75" customHeight="1">
      <c r="A100" s="25">
        <v>4</v>
      </c>
      <c r="B100" s="16" t="s">
        <v>138</v>
      </c>
      <c r="C100" s="16" t="s">
        <v>23</v>
      </c>
      <c r="D100" s="25" t="s">
        <v>64</v>
      </c>
      <c r="E100" s="25">
        <v>-973.82</v>
      </c>
    </row>
    <row r="101" spans="1:5" ht="21.75" customHeight="1">
      <c r="A101" s="25">
        <v>5</v>
      </c>
      <c r="B101" s="14" t="s">
        <v>91</v>
      </c>
      <c r="C101" s="25" t="s">
        <v>23</v>
      </c>
      <c r="D101" s="25" t="s">
        <v>139</v>
      </c>
      <c r="E101" s="25">
        <v>1600.85</v>
      </c>
    </row>
    <row r="102" spans="1:5" ht="15">
      <c r="A102" s="23"/>
      <c r="B102" s="23" t="s">
        <v>34</v>
      </c>
      <c r="C102" s="23"/>
      <c r="D102" s="23"/>
      <c r="E102" s="23">
        <f>SUM(E97:E101)</f>
        <v>5005.539999999999</v>
      </c>
    </row>
    <row r="104" spans="1:5" ht="21" customHeight="1">
      <c r="A104" s="62" t="s">
        <v>140</v>
      </c>
      <c r="B104" s="62"/>
      <c r="C104" s="62"/>
      <c r="D104" s="62"/>
      <c r="E104" s="62"/>
    </row>
    <row r="105" spans="1:5" ht="15.75">
      <c r="A105" s="10" t="s">
        <v>1</v>
      </c>
      <c r="B105" s="11" t="s">
        <v>19</v>
      </c>
      <c r="C105" s="11" t="s">
        <v>2</v>
      </c>
      <c r="D105" s="11" t="s">
        <v>20</v>
      </c>
      <c r="E105" s="11" t="s">
        <v>21</v>
      </c>
    </row>
    <row r="106" spans="1:5" ht="14.25">
      <c r="A106" s="25">
        <v>1</v>
      </c>
      <c r="B106" s="16" t="s">
        <v>123</v>
      </c>
      <c r="C106" s="16" t="s">
        <v>65</v>
      </c>
      <c r="D106" s="16" t="s">
        <v>94</v>
      </c>
      <c r="E106" s="25">
        <v>3178.24</v>
      </c>
    </row>
    <row r="107" spans="1:5" ht="21" customHeight="1">
      <c r="A107" s="25">
        <v>2</v>
      </c>
      <c r="B107" s="16" t="s">
        <v>95</v>
      </c>
      <c r="C107" s="16" t="s">
        <v>37</v>
      </c>
      <c r="D107" s="25"/>
      <c r="E107" s="16">
        <f>397.28</f>
        <v>397.28</v>
      </c>
    </row>
    <row r="108" spans="1:5" ht="32.25" customHeight="1">
      <c r="A108" s="25">
        <v>3</v>
      </c>
      <c r="B108" s="43" t="s">
        <v>141</v>
      </c>
      <c r="C108" s="16" t="s">
        <v>65</v>
      </c>
      <c r="D108" s="16"/>
      <c r="E108" s="51">
        <v>22336.24</v>
      </c>
    </row>
    <row r="109" spans="1:5" ht="28.5">
      <c r="A109" s="25">
        <v>4</v>
      </c>
      <c r="B109" s="43" t="s">
        <v>142</v>
      </c>
      <c r="C109" s="16" t="s">
        <v>65</v>
      </c>
      <c r="D109" s="42" t="s">
        <v>143</v>
      </c>
      <c r="E109" s="52">
        <v>260.57</v>
      </c>
    </row>
    <row r="110" spans="1:5" ht="29.25" customHeight="1">
      <c r="A110" s="25">
        <v>5</v>
      </c>
      <c r="B110" s="16" t="s">
        <v>144</v>
      </c>
      <c r="C110" s="16" t="s">
        <v>23</v>
      </c>
      <c r="D110" s="16" t="s">
        <v>145</v>
      </c>
      <c r="E110" s="51">
        <v>2789.72</v>
      </c>
    </row>
    <row r="111" spans="1:5" ht="40.5" customHeight="1">
      <c r="A111" s="25">
        <v>6</v>
      </c>
      <c r="B111" s="16" t="s">
        <v>146</v>
      </c>
      <c r="C111" s="16" t="s">
        <v>23</v>
      </c>
      <c r="D111" s="16" t="s">
        <v>147</v>
      </c>
      <c r="E111" s="51">
        <v>3180.48</v>
      </c>
    </row>
    <row r="112" spans="1:5" ht="15">
      <c r="A112" s="23"/>
      <c r="B112" s="23" t="s">
        <v>34</v>
      </c>
      <c r="C112" s="23"/>
      <c r="D112" s="23"/>
      <c r="E112" s="23">
        <f>E106+E107+E108+E109+E110+E111</f>
        <v>32142.530000000002</v>
      </c>
    </row>
    <row r="114" spans="1:5" ht="15">
      <c r="A114" s="53"/>
      <c r="B114" s="53" t="s">
        <v>89</v>
      </c>
      <c r="C114" s="53"/>
      <c r="D114" s="53"/>
      <c r="E114" s="53">
        <f>E10+E21+E28+E40+E48+E57+E65+E74+E83+E93+E102+E112</f>
        <v>122854.15999999999</v>
      </c>
    </row>
  </sheetData>
  <sheetProtection selectLockedCells="1" selectUnlockedCells="1"/>
  <mergeCells count="12">
    <mergeCell ref="A58:E58"/>
    <mergeCell ref="A67:E67"/>
    <mergeCell ref="A76:E76"/>
    <mergeCell ref="A85:E85"/>
    <mergeCell ref="A95:E95"/>
    <mergeCell ref="A104:E104"/>
    <mergeCell ref="A1:E1"/>
    <mergeCell ref="A12:E12"/>
    <mergeCell ref="A23:E23"/>
    <mergeCell ref="A30:E30"/>
    <mergeCell ref="A41:E41"/>
    <mergeCell ref="A49:E4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2020-03-11T06:08:31Z</dcterms:modified>
  <cp:category/>
  <cp:version/>
  <cp:contentType/>
  <cp:contentStatus/>
</cp:coreProperties>
</file>